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65521" yWindow="65521" windowWidth="15330" windowHeight="4575" activeTab="0"/>
  </bookViews>
  <sheets>
    <sheet name="AMS ASP Costings" sheetId="1" r:id="rId1"/>
  </sheets>
  <definedNames/>
  <calcPr fullCalcOnLoad="1"/>
</workbook>
</file>

<file path=xl/comments1.xml><?xml version="1.0" encoding="utf-8"?>
<comments xmlns="http://schemas.openxmlformats.org/spreadsheetml/2006/main">
  <authors>
    <author>BP</author>
  </authors>
  <commentList>
    <comment ref="B5" authorId="0">
      <text>
        <r>
          <rPr>
            <b/>
            <sz val="10"/>
            <rFont val="Tahoma"/>
            <family val="0"/>
          </rPr>
          <t xml:space="preserve">The number of concurrent users is the number of people who can be ACTIVELY using the AMS-C system at the same time. All employees can be logged on at the same time but if they cease interacting with the system for 5 minutes then they are put in a "non-active state". Any subsequent AMS-C activity will make a user active again and they don't need to log-on again. </t>
        </r>
      </text>
    </comment>
    <comment ref="D5" authorId="0">
      <text>
        <r>
          <rPr>
            <b/>
            <sz val="10"/>
            <rFont val="Tahoma"/>
            <family val="0"/>
          </rPr>
          <t>Enter the number of concurrent AMS users that you want on your system. A minimum of 2 users is required by a single organisation.</t>
        </r>
      </text>
    </comment>
    <comment ref="F5" authorId="0">
      <text>
        <r>
          <rPr>
            <b/>
            <sz val="10"/>
            <rFont val="Tahoma"/>
            <family val="0"/>
          </rPr>
          <t>This is the one-time software license permitting use of the AMS-C product for a 2-year period.</t>
        </r>
      </text>
    </comment>
    <comment ref="G5" authorId="0">
      <text>
        <r>
          <rPr>
            <b/>
            <sz val="10"/>
            <rFont val="Tahoma"/>
            <family val="0"/>
          </rPr>
          <t>This is the ongoing monthly service fee covering software connection, hosting, maintenance and support.</t>
        </r>
      </text>
    </comment>
    <comment ref="B20" authorId="0">
      <text>
        <r>
          <rPr>
            <b/>
            <sz val="10"/>
            <rFont val="Tahoma"/>
            <family val="0"/>
          </rPr>
          <t>Re-sellers get commission on both the upfront fee and the ongoing monthly fees</t>
        </r>
      </text>
    </comment>
    <comment ref="B8" authorId="0">
      <text>
        <r>
          <rPr>
            <b/>
            <sz val="10"/>
            <rFont val="Tahoma"/>
            <family val="0"/>
          </rPr>
          <t xml:space="preserve">We strongly recommend that clients utilise the services of an accredited AMS Associate to assist with AMS implementation. An AMS Associate will develop the most suitable implementation program based on the unique requirements of your business. </t>
        </r>
      </text>
    </comment>
    <comment ref="B22" authorId="0">
      <text>
        <r>
          <rPr>
            <b/>
            <sz val="10"/>
            <rFont val="Tahoma"/>
            <family val="0"/>
          </rPr>
          <t>AMS Associates who implement AMS retain 100% of the Implementation fees.</t>
        </r>
      </text>
    </comment>
    <comment ref="B11" authorId="0">
      <text>
        <r>
          <rPr>
            <b/>
            <sz val="10"/>
            <rFont val="Tahoma"/>
            <family val="0"/>
          </rPr>
          <t>We recommend that clients consider their data security requirement. The option of having an SSL encrypted AMS is provided by The Management Practice for a one-time fee. This means that all data transmitted between the client and the AMSHOST will be fully protected by 128-bit encryption.</t>
        </r>
      </text>
    </comment>
    <comment ref="F11" authorId="0">
      <text>
        <r>
          <rPr>
            <b/>
            <sz val="10"/>
            <rFont val="Tahoma"/>
            <family val="0"/>
          </rPr>
          <t>This is a one-time charge that provides 128-bit SSL data encryption of a client's AMS hosted system.</t>
        </r>
      </text>
    </comment>
    <comment ref="B13" authorId="0">
      <text>
        <r>
          <rPr>
            <b/>
            <sz val="10"/>
            <rFont val="Tahoma"/>
            <family val="0"/>
          </rPr>
          <t>A range of standard reports are provided within AMS however some added optional reports are also provided.</t>
        </r>
      </text>
    </comment>
    <comment ref="F13" authorId="0">
      <text>
        <r>
          <rPr>
            <b/>
            <sz val="10"/>
            <rFont val="Tahoma"/>
            <family val="0"/>
          </rPr>
          <t>This is the one-time charge that allows access to the optional report for the  full term of the AMS-C product license period.</t>
        </r>
      </text>
    </comment>
    <comment ref="B15" authorId="0">
      <text>
        <r>
          <rPr>
            <b/>
            <sz val="10"/>
            <rFont val="Tahoma"/>
            <family val="0"/>
          </rPr>
          <t>A range of standard and optional reports are provided within AMS however a client may have a customised report developed on request.</t>
        </r>
      </text>
    </comment>
    <comment ref="F15" authorId="0">
      <text>
        <r>
          <rPr>
            <b/>
            <sz val="10"/>
            <rFont val="Tahoma"/>
            <family val="0"/>
          </rPr>
          <t>This is the one-time charge for the development of any special report that allows access to the customised report for the  full term of the AMS-C product license period.</t>
        </r>
      </text>
    </comment>
  </commentList>
</comments>
</file>

<file path=xl/sharedStrings.xml><?xml version="1.0" encoding="utf-8"?>
<sst xmlns="http://schemas.openxmlformats.org/spreadsheetml/2006/main" count="65" uniqueCount="56">
  <si>
    <t>Cost per User</t>
  </si>
  <si>
    <t>Per seat</t>
  </si>
  <si>
    <t>One off cost per seat</t>
  </si>
  <si>
    <t>Year 1</t>
  </si>
  <si>
    <t>Subsequent years</t>
  </si>
  <si>
    <t>Component</t>
  </si>
  <si>
    <t>@</t>
  </si>
  <si>
    <t>Upfront</t>
  </si>
  <si>
    <t>Monthly</t>
  </si>
  <si>
    <t>@net Licence fee</t>
  </si>
  <si>
    <t>Cache Licence fee</t>
  </si>
  <si>
    <t>Crystal Reports</t>
  </si>
  <si>
    <t>Re-Sellers Commission</t>
  </si>
  <si>
    <t>Mthly Costs On going</t>
  </si>
  <si>
    <t>Annual cost per seat</t>
  </si>
  <si>
    <t>Cache Mtce</t>
  </si>
  <si>
    <t>Hosting Charges</t>
  </si>
  <si>
    <t>Annual AMS licence fee</t>
  </si>
  <si>
    <t>AMS Maintenance fee</t>
  </si>
  <si>
    <t>AMS support</t>
  </si>
  <si>
    <t>Totals</t>
  </si>
  <si>
    <t>Total Yr</t>
  </si>
  <si>
    <t>Figures in Yellow squares change the rest</t>
  </si>
  <si>
    <t>Total Fees to Associate</t>
  </si>
  <si>
    <t>Associates Commission</t>
  </si>
  <si>
    <t>Associates Implementation fees</t>
  </si>
  <si>
    <t># C Users</t>
  </si>
  <si>
    <t>First Year</t>
  </si>
  <si>
    <t>AMS ASP Cost Table</t>
  </si>
  <si>
    <t>Fee +</t>
  </si>
  <si>
    <t>Fee =</t>
  </si>
  <si>
    <t>Implementation Assistance</t>
  </si>
  <si>
    <t>Total 1st Year</t>
  </si>
  <si>
    <t xml:space="preserve">2nd &amp; subsequent Yrs </t>
  </si>
  <si>
    <t>Click here to see a Directory of Licensed AMS Associates</t>
  </si>
  <si>
    <t>License</t>
  </si>
  <si>
    <t>number</t>
  </si>
  <si>
    <t>Enter</t>
  </si>
  <si>
    <t>Product</t>
  </si>
  <si>
    <t xml:space="preserve">Initial Product Cost </t>
  </si>
  <si>
    <t>Implementation assistance is available from licensed AMS Associates and the cost of these services is tailored to the level of assistance and the pace of implementation required by each business situation. Establishment of AMS within a business is typically completed in 3 months.</t>
  </si>
  <si>
    <t>Action Management System (Internet-AMS-C) Usage Charges</t>
  </si>
  <si>
    <t>Number of Shared Seats</t>
  </si>
  <si>
    <t>of Seats</t>
  </si>
  <si>
    <t>Connection</t>
  </si>
  <si>
    <t xml:space="preserve">2-year Client Charges </t>
  </si>
  <si>
    <t>SSL Data Encryption Option</t>
  </si>
  <si>
    <t>Optional Management Reports</t>
  </si>
  <si>
    <t>Custom Management Reports</t>
  </si>
  <si>
    <t>$300 One-time Charge per Report</t>
  </si>
  <si>
    <t>$500 One-time Charge per Report</t>
  </si>
  <si>
    <t>$750 One-time Added Charge</t>
  </si>
  <si>
    <t>Enter # of reports</t>
  </si>
  <si>
    <t>Total Optional Charges</t>
  </si>
  <si>
    <t>Select Options Here</t>
  </si>
  <si>
    <t>A minimum of 2 shared "seats" is required. A "seat" is the same concept as a concurrent user (i.e. a person who is actively using the AMS). 
A "user" must be an employee who is issued with a Username &amp; Password for access to the AMS. We recommend a ratio of 1 shared seat for every 8 users. We monitor each client's on-line activity and recommend adding more seats if the level of activity shows that this is necessary.    There is a an additional one-time Product License Fee and an additional monthly Connection Fee for each additional seat.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</si>
</sst>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0_-;\-&quot;$&quot;* #,##0.0_-;_-&quot;$&quot;* &quot;-&quot;??_-;_-@_-"/>
    <numFmt numFmtId="165" formatCode="_-&quot;$&quot;* #,##0_-;\-&quot;$&quot;* #,##0_-;_-&quot;$&quot;* &quot;-&quot;??_-;_-@_-"/>
    <numFmt numFmtId="166" formatCode="0.0000"/>
    <numFmt numFmtId="167" formatCode="0.000"/>
    <numFmt numFmtId="168" formatCode="0.0"/>
    <numFmt numFmtId="169" formatCode="0.000000"/>
    <numFmt numFmtId="170" formatCode="0.00000"/>
    <numFmt numFmtId="171" formatCode="0.0000000"/>
    <numFmt numFmtId="172" formatCode="&quot;$&quot;#,##0.0;[Red]\-&quot;$&quot;#,##0.0"/>
    <numFmt numFmtId="173" formatCode="0.0%"/>
    <numFmt numFmtId="174" formatCode="_-* #,##0.0_-;\-* #,##0.0_-;_-* &quot;-&quot;??_-;_-@_-"/>
    <numFmt numFmtId="175" formatCode="_-* #,##0_-;\-* #,##0_-;_-* &quot;-&quot;??_-;_-@_-"/>
  </numFmts>
  <fonts count="62">
    <font>
      <sz val="10"/>
      <name val="Arial"/>
      <family val="0"/>
    </font>
    <font>
      <b/>
      <sz val="10"/>
      <name val="Arial"/>
      <family val="2"/>
    </font>
    <font>
      <b/>
      <sz val="16"/>
      <name val="Arial"/>
      <family val="2"/>
    </font>
    <font>
      <b/>
      <sz val="18"/>
      <name val="Arial"/>
      <family val="2"/>
    </font>
    <font>
      <sz val="16"/>
      <name val="Arial"/>
      <family val="0"/>
    </font>
    <font>
      <b/>
      <sz val="14"/>
      <name val="Arial"/>
      <family val="2"/>
    </font>
    <font>
      <sz val="14"/>
      <name val="Arial"/>
      <family val="2"/>
    </font>
    <font>
      <b/>
      <sz val="10"/>
      <name val="Tahoma"/>
      <family val="0"/>
    </font>
    <font>
      <b/>
      <sz val="11"/>
      <name val="Arial"/>
      <family val="2"/>
    </font>
    <font>
      <b/>
      <sz val="14"/>
      <color indexed="9"/>
      <name val="Arial"/>
      <family val="2"/>
    </font>
    <font>
      <b/>
      <sz val="12"/>
      <name val="Arial"/>
      <family val="2"/>
    </font>
    <font>
      <sz val="12"/>
      <name val="Arial"/>
      <family val="0"/>
    </font>
    <font>
      <b/>
      <sz val="16"/>
      <color indexed="9"/>
      <name val="Arial"/>
      <family val="2"/>
    </font>
    <font>
      <b/>
      <sz val="10"/>
      <color indexed="55"/>
      <name val="Arial"/>
      <family val="2"/>
    </font>
    <font>
      <b/>
      <sz val="12"/>
      <color indexed="9"/>
      <name val="Arial"/>
      <family val="0"/>
    </font>
    <font>
      <b/>
      <sz val="9"/>
      <name val="Arial"/>
      <family val="2"/>
    </font>
    <font>
      <u val="single"/>
      <sz val="10"/>
      <color indexed="12"/>
      <name val="Arial"/>
      <family val="0"/>
    </font>
    <font>
      <u val="single"/>
      <sz val="10"/>
      <color indexed="36"/>
      <name val="Arial"/>
      <family val="0"/>
    </font>
    <font>
      <b/>
      <i/>
      <sz val="9"/>
      <name val="Arial"/>
      <family val="2"/>
    </font>
    <font>
      <sz val="8"/>
      <name val="Tahoma"/>
      <family val="2"/>
    </font>
    <font>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2"/>
      <color indexed="8"/>
      <name val="Arial"/>
      <family val="2"/>
    </font>
    <font>
      <sz val="11"/>
      <color indexed="8"/>
      <name val="Arial"/>
      <family val="2"/>
    </font>
    <font>
      <b/>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Arial"/>
      <family val="2"/>
    </font>
    <font>
      <b/>
      <sz val="10"/>
      <color theme="0"/>
      <name val="Arial"/>
      <family val="2"/>
    </font>
    <font>
      <sz val="11"/>
      <color theme="1" tint="0.04998999834060669"/>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13"/>
        <bgColor indexed="64"/>
      </patternFill>
    </fill>
    <fill>
      <patternFill patternType="solid">
        <fgColor indexed="22"/>
        <bgColor indexed="64"/>
      </patternFill>
    </fill>
    <fill>
      <patternFill patternType="solid">
        <fgColor indexed="43"/>
        <bgColor indexed="64"/>
      </patternFill>
    </fill>
    <fill>
      <patternFill patternType="solid">
        <fgColor rgb="FFFFFF9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style="mediu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medium"/>
    </border>
    <border>
      <left>
        <color indexed="63"/>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17"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6"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05">
    <xf numFmtId="0" fontId="0" fillId="0" borderId="0" xfId="0" applyAlignment="1">
      <alignment/>
    </xf>
    <xf numFmtId="0" fontId="0" fillId="33" borderId="0" xfId="0" applyFill="1" applyAlignment="1">
      <alignment/>
    </xf>
    <xf numFmtId="0" fontId="1" fillId="33" borderId="0" xfId="0" applyFont="1" applyFill="1" applyAlignment="1">
      <alignment/>
    </xf>
    <xf numFmtId="0" fontId="2" fillId="0" borderId="0" xfId="0" applyFont="1" applyAlignment="1">
      <alignment/>
    </xf>
    <xf numFmtId="165" fontId="1" fillId="0" borderId="0" xfId="44" applyNumberFormat="1" applyFont="1" applyAlignment="1">
      <alignment/>
    </xf>
    <xf numFmtId="165" fontId="0" fillId="0" borderId="0" xfId="44" applyNumberFormat="1" applyAlignment="1">
      <alignment/>
    </xf>
    <xf numFmtId="0" fontId="1" fillId="0" borderId="0" xfId="0" applyFont="1" applyAlignment="1">
      <alignment/>
    </xf>
    <xf numFmtId="165" fontId="0" fillId="0" borderId="0" xfId="0" applyNumberFormat="1" applyAlignment="1">
      <alignment/>
    </xf>
    <xf numFmtId="0" fontId="3" fillId="0" borderId="0" xfId="0" applyFont="1" applyAlignment="1">
      <alignment/>
    </xf>
    <xf numFmtId="0" fontId="3" fillId="33" borderId="0" xfId="0" applyFont="1" applyFill="1" applyAlignment="1">
      <alignment/>
    </xf>
    <xf numFmtId="165" fontId="1" fillId="33" borderId="0" xfId="44" applyNumberFormat="1" applyFont="1" applyFill="1" applyAlignment="1">
      <alignment/>
    </xf>
    <xf numFmtId="0" fontId="4" fillId="0" borderId="0" xfId="0" applyFont="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wrapText="1"/>
    </xf>
    <xf numFmtId="0" fontId="1" fillId="0" borderId="0" xfId="0" applyFont="1" applyAlignment="1">
      <alignment horizontal="center"/>
    </xf>
    <xf numFmtId="0" fontId="1" fillId="0" borderId="12" xfId="0" applyFont="1" applyBorder="1" applyAlignment="1">
      <alignment horizontal="right"/>
    </xf>
    <xf numFmtId="0" fontId="1" fillId="0" borderId="13" xfId="0" applyFont="1" applyBorder="1" applyAlignment="1">
      <alignment horizontal="right"/>
    </xf>
    <xf numFmtId="0" fontId="5" fillId="0" borderId="0" xfId="0" applyFont="1" applyAlignment="1">
      <alignment/>
    </xf>
    <xf numFmtId="0" fontId="6" fillId="34" borderId="14" xfId="0" applyFont="1" applyFill="1" applyBorder="1" applyAlignment="1">
      <alignment/>
    </xf>
    <xf numFmtId="0" fontId="0" fillId="0" borderId="15" xfId="0" applyBorder="1" applyAlignment="1">
      <alignment horizontal="center"/>
    </xf>
    <xf numFmtId="0" fontId="1" fillId="0" borderId="0" xfId="0" applyFont="1" applyBorder="1" applyAlignment="1">
      <alignment horizontal="right"/>
    </xf>
    <xf numFmtId="0" fontId="4" fillId="0" borderId="0" xfId="0" applyFont="1" applyAlignment="1" quotePrefix="1">
      <alignment/>
    </xf>
    <xf numFmtId="0" fontId="6" fillId="34" borderId="0" xfId="0" applyFont="1" applyFill="1" applyAlignment="1">
      <alignment/>
    </xf>
    <xf numFmtId="0" fontId="6" fillId="0" borderId="0" xfId="0" applyFont="1" applyAlignment="1">
      <alignment/>
    </xf>
    <xf numFmtId="9" fontId="6" fillId="34" borderId="0" xfId="59" applyFont="1" applyFill="1" applyAlignment="1">
      <alignment/>
    </xf>
    <xf numFmtId="0" fontId="1" fillId="0" borderId="0" xfId="0" applyFont="1" applyAlignment="1">
      <alignment horizontal="left" vertical="top" wrapText="1"/>
    </xf>
    <xf numFmtId="0" fontId="0" fillId="0" borderId="0" xfId="0" applyFill="1" applyAlignment="1">
      <alignment horizontal="center"/>
    </xf>
    <xf numFmtId="0" fontId="0" fillId="0" borderId="0" xfId="0" applyFill="1" applyAlignment="1">
      <alignment/>
    </xf>
    <xf numFmtId="2" fontId="0" fillId="0" borderId="0" xfId="0" applyNumberFormat="1" applyAlignment="1">
      <alignment horizontal="center"/>
    </xf>
    <xf numFmtId="2" fontId="0" fillId="0" borderId="0" xfId="0" applyNumberFormat="1" applyAlignment="1">
      <alignment/>
    </xf>
    <xf numFmtId="1" fontId="6" fillId="34" borderId="0" xfId="0" applyNumberFormat="1" applyFont="1" applyFill="1" applyAlignment="1">
      <alignment/>
    </xf>
    <xf numFmtId="0" fontId="0" fillId="0" borderId="15" xfId="0" applyBorder="1" applyAlignment="1">
      <alignment/>
    </xf>
    <xf numFmtId="1" fontId="6" fillId="0" borderId="0" xfId="0" applyNumberFormat="1" applyFont="1" applyFill="1" applyAlignment="1">
      <alignment/>
    </xf>
    <xf numFmtId="2" fontId="0" fillId="0" borderId="0" xfId="0" applyNumberFormat="1" applyFill="1" applyAlignment="1">
      <alignment/>
    </xf>
    <xf numFmtId="9" fontId="6" fillId="0" borderId="0" xfId="59" applyFont="1" applyFill="1" applyAlignment="1">
      <alignment/>
    </xf>
    <xf numFmtId="0" fontId="0" fillId="0" borderId="16" xfId="0" applyBorder="1" applyAlignment="1">
      <alignment horizontal="center"/>
    </xf>
    <xf numFmtId="0" fontId="0" fillId="0" borderId="14" xfId="0" applyBorder="1" applyAlignment="1">
      <alignment horizontal="center"/>
    </xf>
    <xf numFmtId="1" fontId="0" fillId="0" borderId="14" xfId="0" applyNumberFormat="1" applyBorder="1" applyAlignment="1">
      <alignment horizontal="center"/>
    </xf>
    <xf numFmtId="1" fontId="0" fillId="0" borderId="0" xfId="0" applyNumberFormat="1" applyAlignment="1">
      <alignment horizontal="center"/>
    </xf>
    <xf numFmtId="0" fontId="0" fillId="0" borderId="0" xfId="0" applyAlignment="1">
      <alignment horizontal="center"/>
    </xf>
    <xf numFmtId="0" fontId="1" fillId="0" borderId="10" xfId="0" applyFont="1" applyBorder="1" applyAlignment="1">
      <alignment/>
    </xf>
    <xf numFmtId="0" fontId="1" fillId="0" borderId="11" xfId="0" applyFont="1" applyBorder="1" applyAlignment="1">
      <alignment/>
    </xf>
    <xf numFmtId="0" fontId="1" fillId="0" borderId="10" xfId="0" applyFont="1" applyBorder="1" applyAlignment="1">
      <alignment horizontal="right"/>
    </xf>
    <xf numFmtId="0" fontId="1" fillId="0" borderId="17" xfId="0" applyFont="1" applyBorder="1" applyAlignment="1">
      <alignment horizontal="right"/>
    </xf>
    <xf numFmtId="0" fontId="0" fillId="0" borderId="17" xfId="0" applyBorder="1" applyAlignment="1">
      <alignment/>
    </xf>
    <xf numFmtId="0" fontId="1" fillId="0" borderId="18" xfId="0" applyFont="1" applyBorder="1" applyAlignment="1">
      <alignment horizontal="right"/>
    </xf>
    <xf numFmtId="0" fontId="1" fillId="0" borderId="0" xfId="0" applyFont="1" applyFill="1" applyAlignment="1">
      <alignment horizontal="center"/>
    </xf>
    <xf numFmtId="0" fontId="9" fillId="0" borderId="0" xfId="0" applyFont="1" applyFill="1" applyAlignment="1">
      <alignment horizontal="center"/>
    </xf>
    <xf numFmtId="0" fontId="11" fillId="0" borderId="0" xfId="0" applyFont="1" applyAlignment="1">
      <alignment/>
    </xf>
    <xf numFmtId="6" fontId="11" fillId="0" borderId="0" xfId="0" applyNumberFormat="1" applyFont="1" applyAlignment="1">
      <alignment/>
    </xf>
    <xf numFmtId="6" fontId="10" fillId="0" borderId="0" xfId="0" applyNumberFormat="1" applyFont="1" applyAlignment="1">
      <alignment/>
    </xf>
    <xf numFmtId="165" fontId="10" fillId="0" borderId="0" xfId="44" applyNumberFormat="1" applyFont="1" applyAlignment="1">
      <alignment/>
    </xf>
    <xf numFmtId="0" fontId="11" fillId="0" borderId="0" xfId="0" applyFont="1" applyAlignment="1">
      <alignment/>
    </xf>
    <xf numFmtId="6" fontId="10" fillId="0" borderId="0" xfId="44" applyNumberFormat="1" applyFont="1" applyAlignment="1">
      <alignment/>
    </xf>
    <xf numFmtId="165" fontId="10" fillId="0" borderId="19" xfId="44" applyNumberFormat="1" applyFont="1" applyBorder="1" applyAlignment="1">
      <alignment/>
    </xf>
    <xf numFmtId="0" fontId="2" fillId="35" borderId="0" xfId="0" applyFont="1" applyFill="1" applyAlignment="1">
      <alignment horizontal="left" vertical="center" indent="1"/>
    </xf>
    <xf numFmtId="0" fontId="3" fillId="35" borderId="0" xfId="0" applyFont="1" applyFill="1" applyAlignment="1">
      <alignment horizontal="left" vertical="center" indent="1"/>
    </xf>
    <xf numFmtId="0" fontId="0" fillId="35" borderId="0" xfId="0" applyFill="1" applyAlignment="1">
      <alignment horizontal="left" vertical="center" indent="1"/>
    </xf>
    <xf numFmtId="0" fontId="11" fillId="35" borderId="0" xfId="0" applyFont="1" applyFill="1" applyAlignment="1">
      <alignment horizontal="left" vertical="center" indent="1"/>
    </xf>
    <xf numFmtId="165" fontId="10" fillId="35" borderId="0" xfId="44" applyNumberFormat="1" applyFont="1" applyFill="1" applyAlignment="1">
      <alignment horizontal="left" vertical="center" indent="1"/>
    </xf>
    <xf numFmtId="0" fontId="1" fillId="0" borderId="17" xfId="0" applyFont="1" applyBorder="1" applyAlignment="1">
      <alignment horizontal="center"/>
    </xf>
    <xf numFmtId="0" fontId="4" fillId="0" borderId="0" xfId="0" applyFont="1" applyAlignment="1">
      <alignment horizontal="left"/>
    </xf>
    <xf numFmtId="6" fontId="10" fillId="0" borderId="0" xfId="44" applyNumberFormat="1" applyFont="1" applyAlignment="1">
      <alignment horizontal="center"/>
    </xf>
    <xf numFmtId="0" fontId="8" fillId="0" borderId="0" xfId="0" applyFont="1" applyFill="1" applyAlignment="1">
      <alignment horizontal="center"/>
    </xf>
    <xf numFmtId="0" fontId="8" fillId="0" borderId="14" xfId="0" applyFont="1" applyBorder="1" applyAlignment="1">
      <alignment horizontal="center"/>
    </xf>
    <xf numFmtId="0" fontId="8" fillId="0" borderId="0" xfId="0" applyFont="1" applyBorder="1" applyAlignment="1">
      <alignment horizontal="center"/>
    </xf>
    <xf numFmtId="6" fontId="14" fillId="0" borderId="0" xfId="0" applyNumberFormat="1" applyFont="1" applyAlignment="1">
      <alignment horizontal="center"/>
    </xf>
    <xf numFmtId="0" fontId="2" fillId="0" borderId="0" xfId="0" applyFont="1" applyAlignment="1">
      <alignment horizontal="left"/>
    </xf>
    <xf numFmtId="0" fontId="15" fillId="0" borderId="20" xfId="0" applyFont="1" applyBorder="1" applyAlignment="1">
      <alignment horizontal="center"/>
    </xf>
    <xf numFmtId="0" fontId="3" fillId="0" borderId="0" xfId="0" applyFont="1" applyFill="1" applyAlignment="1" applyProtection="1">
      <alignment horizontal="center" vertical="center"/>
      <protection/>
    </xf>
    <xf numFmtId="0" fontId="5" fillId="0" borderId="21" xfId="0" applyFont="1" applyFill="1" applyBorder="1" applyAlignment="1">
      <alignment horizontal="center"/>
    </xf>
    <xf numFmtId="0" fontId="5" fillId="0" borderId="22" xfId="0" applyFont="1" applyFill="1" applyBorder="1" applyAlignment="1">
      <alignment horizontal="center"/>
    </xf>
    <xf numFmtId="0" fontId="5" fillId="0" borderId="23" xfId="0" applyFont="1" applyFill="1" applyBorder="1" applyAlignment="1">
      <alignment horizontal="center"/>
    </xf>
    <xf numFmtId="0" fontId="13" fillId="0" borderId="0" xfId="0" applyFont="1" applyAlignment="1">
      <alignment horizontal="left" vertical="center" wrapText="1"/>
    </xf>
    <xf numFmtId="6" fontId="10" fillId="0" borderId="0" xfId="44" applyNumberFormat="1" applyFont="1" applyAlignment="1">
      <alignment/>
    </xf>
    <xf numFmtId="0" fontId="20" fillId="0" borderId="0" xfId="0" applyFont="1" applyAlignment="1">
      <alignment horizontal="center" vertical="center" wrapText="1"/>
    </xf>
    <xf numFmtId="0" fontId="58" fillId="0" borderId="17" xfId="0" applyFont="1" applyBorder="1" applyAlignment="1">
      <alignment horizontal="center" vertical="center" wrapText="1"/>
    </xf>
    <xf numFmtId="0" fontId="3" fillId="36" borderId="12" xfId="0" applyFont="1" applyFill="1" applyBorder="1" applyAlignment="1" applyProtection="1">
      <alignment horizontal="center" vertical="center"/>
      <protection locked="0"/>
    </xf>
    <xf numFmtId="0" fontId="58" fillId="37" borderId="12" xfId="0" applyFont="1" applyFill="1" applyBorder="1" applyAlignment="1" applyProtection="1">
      <alignment horizontal="center" wrapText="1"/>
      <protection locked="0"/>
    </xf>
    <xf numFmtId="0" fontId="13" fillId="0" borderId="0" xfId="0" applyFont="1" applyAlignment="1" applyProtection="1">
      <alignment horizontal="left" vertical="center" wrapText="1"/>
      <protection locked="0"/>
    </xf>
    <xf numFmtId="0" fontId="59" fillId="0" borderId="0" xfId="0" applyFont="1" applyAlignment="1" applyProtection="1">
      <alignment horizontal="left" vertical="center" wrapText="1"/>
      <protection locked="0"/>
    </xf>
    <xf numFmtId="6" fontId="10" fillId="0" borderId="0" xfId="44" applyNumberFormat="1" applyFont="1" applyBorder="1" applyAlignment="1">
      <alignment horizontal="center"/>
    </xf>
    <xf numFmtId="6" fontId="10" fillId="0" borderId="10" xfId="44" applyNumberFormat="1" applyFont="1" applyBorder="1" applyAlignment="1">
      <alignment horizontal="center"/>
    </xf>
    <xf numFmtId="6" fontId="10" fillId="0" borderId="11" xfId="44" applyNumberFormat="1" applyFont="1" applyBorder="1" applyAlignment="1">
      <alignment horizontal="center"/>
    </xf>
    <xf numFmtId="0" fontId="60" fillId="37" borderId="10" xfId="0" applyFont="1" applyFill="1" applyBorder="1" applyAlignment="1">
      <alignment horizontal="center" vertical="center"/>
    </xf>
    <xf numFmtId="0" fontId="60" fillId="37" borderId="11" xfId="0" applyFont="1" applyFill="1" applyBorder="1" applyAlignment="1">
      <alignment horizontal="center" vertical="center"/>
    </xf>
    <xf numFmtId="0" fontId="2" fillId="0" borderId="0" xfId="0" applyFont="1" applyAlignment="1">
      <alignment horizontal="left"/>
    </xf>
    <xf numFmtId="0" fontId="15" fillId="0" borderId="24" xfId="0" applyFont="1" applyBorder="1" applyAlignment="1">
      <alignment horizontal="center"/>
    </xf>
    <xf numFmtId="0" fontId="15" fillId="0" borderId="25" xfId="0" applyFont="1" applyBorder="1" applyAlignment="1">
      <alignment horizontal="center"/>
    </xf>
    <xf numFmtId="0" fontId="16" fillId="0" borderId="0" xfId="53" applyAlignment="1" applyProtection="1">
      <alignment horizontal="center" vertical="center"/>
      <protection/>
    </xf>
    <xf numFmtId="0" fontId="12" fillId="33" borderId="0" xfId="0" applyFont="1" applyFill="1" applyAlignment="1">
      <alignment horizontal="center"/>
    </xf>
    <xf numFmtId="0" fontId="5" fillId="0" borderId="10" xfId="0" applyFont="1" applyFill="1" applyBorder="1" applyAlignment="1">
      <alignment horizontal="center"/>
    </xf>
    <xf numFmtId="0" fontId="5" fillId="0" borderId="17" xfId="0" applyFont="1" applyFill="1" applyBorder="1" applyAlignment="1">
      <alignment horizontal="center"/>
    </xf>
    <xf numFmtId="0" fontId="5" fillId="0" borderId="11" xfId="0" applyFont="1" applyFill="1" applyBorder="1" applyAlignment="1">
      <alignment horizontal="center"/>
    </xf>
    <xf numFmtId="0" fontId="13" fillId="0" borderId="0" xfId="0" applyFont="1" applyAlignment="1">
      <alignment horizontal="left" vertical="center"/>
    </xf>
    <xf numFmtId="6" fontId="10" fillId="0" borderId="0" xfId="44" applyNumberFormat="1" applyFont="1" applyAlignment="1">
      <alignment horizontal="left"/>
    </xf>
    <xf numFmtId="0" fontId="2" fillId="0" borderId="0" xfId="0" applyFont="1" applyAlignment="1">
      <alignment horizontal="left" indent="1"/>
    </xf>
    <xf numFmtId="0" fontId="1" fillId="0" borderId="10" xfId="0" applyFont="1" applyBorder="1" applyAlignment="1">
      <alignment horizontal="center"/>
    </xf>
    <xf numFmtId="0" fontId="1" fillId="0" borderId="11" xfId="0" applyFont="1" applyBorder="1" applyAlignment="1">
      <alignment horizontal="center"/>
    </xf>
    <xf numFmtId="0" fontId="1" fillId="0" borderId="0" xfId="0" applyFont="1" applyAlignment="1">
      <alignment horizontal="center" vertical="top" wrapText="1"/>
    </xf>
    <xf numFmtId="0" fontId="13" fillId="0" borderId="0" xfId="0" applyFont="1" applyAlignment="1">
      <alignment horizontal="left" vertical="center" wrapText="1"/>
    </xf>
    <xf numFmtId="6" fontId="18" fillId="0" borderId="10" xfId="44" applyNumberFormat="1" applyFont="1" applyBorder="1" applyAlignment="1">
      <alignment horizontal="center" vertical="center"/>
    </xf>
    <xf numFmtId="6" fontId="18" fillId="0" borderId="17" xfId="44" applyNumberFormat="1" applyFont="1" applyBorder="1" applyAlignment="1">
      <alignment horizontal="center" vertical="center"/>
    </xf>
    <xf numFmtId="6" fontId="18" fillId="0" borderId="11" xfId="44" applyNumberFormat="1"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b val="0"/>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ctionmanagement.com.au/documents/associates.html"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76"/>
  <sheetViews>
    <sheetView showGridLines="0" showRowColHeaders="0" showZeros="0" tabSelected="1" showOutlineSymbols="0" zoomScale="75" zoomScaleNormal="75" zoomScalePageLayoutView="0" workbookViewId="0" topLeftCell="A1">
      <selection activeCell="Q7" sqref="Q7"/>
    </sheetView>
  </sheetViews>
  <sheetFormatPr defaultColWidth="9.140625" defaultRowHeight="12.75"/>
  <cols>
    <col min="1" max="1" width="3.140625" style="0" customWidth="1"/>
    <col min="2" max="2" width="38.28125" style="0" customWidth="1"/>
    <col min="3" max="3" width="10.57421875" style="0" customWidth="1"/>
    <col min="5" max="5" width="10.140625" style="0" customWidth="1"/>
    <col min="6" max="6" width="15.7109375" style="0" customWidth="1"/>
    <col min="7" max="7" width="14.421875" style="0" customWidth="1"/>
    <col min="8" max="8" width="14.7109375" style="0" customWidth="1"/>
    <col min="9" max="10" width="11.8515625" style="0" customWidth="1"/>
    <col min="11" max="11" width="2.8515625" style="0" customWidth="1"/>
    <col min="12" max="12" width="3.140625" style="0" customWidth="1"/>
    <col min="13" max="13" width="10.7109375" style="0" hidden="1" customWidth="1"/>
    <col min="14" max="14" width="10.8515625" style="0" hidden="1" customWidth="1"/>
    <col min="15" max="15" width="9.140625" style="0" hidden="1" customWidth="1"/>
    <col min="17" max="17" width="12.28125" style="0" bestFit="1" customWidth="1"/>
    <col min="18" max="18" width="13.57421875" style="0" customWidth="1"/>
    <col min="19" max="19" width="13.140625" style="0" customWidth="1"/>
  </cols>
  <sheetData>
    <row r="1" spans="1:12" ht="20.25">
      <c r="A1" s="1"/>
      <c r="B1" s="91" t="s">
        <v>41</v>
      </c>
      <c r="C1" s="91"/>
      <c r="D1" s="91"/>
      <c r="E1" s="91"/>
      <c r="F1" s="91"/>
      <c r="G1" s="91"/>
      <c r="H1" s="91"/>
      <c r="I1" s="91"/>
      <c r="J1" s="91"/>
      <c r="K1" s="91"/>
      <c r="L1" s="1"/>
    </row>
    <row r="2" spans="1:12" ht="18">
      <c r="A2" s="1"/>
      <c r="B2" s="48"/>
      <c r="C2" s="48"/>
      <c r="D2" s="64" t="s">
        <v>37</v>
      </c>
      <c r="E2" s="48"/>
      <c r="F2" s="64" t="s">
        <v>38</v>
      </c>
      <c r="G2" s="64" t="s">
        <v>8</v>
      </c>
      <c r="H2" s="92" t="s">
        <v>45</v>
      </c>
      <c r="I2" s="93"/>
      <c r="J2" s="94"/>
      <c r="K2" s="48"/>
      <c r="L2" s="1"/>
    </row>
    <row r="3" spans="1:12" ht="14.25" customHeight="1">
      <c r="A3" s="1"/>
      <c r="B3" s="48"/>
      <c r="C3" s="48"/>
      <c r="D3" s="64" t="s">
        <v>36</v>
      </c>
      <c r="E3" s="48"/>
      <c r="F3" s="64" t="s">
        <v>35</v>
      </c>
      <c r="G3" s="64" t="s">
        <v>44</v>
      </c>
      <c r="H3" s="72"/>
      <c r="I3" s="73"/>
      <c r="J3" s="71"/>
      <c r="K3" s="48"/>
      <c r="L3" s="1"/>
    </row>
    <row r="4" spans="1:14" ht="14.25" customHeight="1" thickBot="1">
      <c r="A4" s="1"/>
      <c r="D4" s="66" t="s">
        <v>43</v>
      </c>
      <c r="F4" s="65" t="s">
        <v>29</v>
      </c>
      <c r="G4" s="65" t="s">
        <v>30</v>
      </c>
      <c r="H4" s="69" t="s">
        <v>32</v>
      </c>
      <c r="I4" s="88" t="s">
        <v>33</v>
      </c>
      <c r="J4" s="89"/>
      <c r="L4" s="1"/>
      <c r="N4" s="6" t="s">
        <v>0</v>
      </c>
    </row>
    <row r="5" spans="1:14" ht="21" customHeight="1">
      <c r="A5" s="1"/>
      <c r="B5" s="87" t="s">
        <v>42</v>
      </c>
      <c r="C5" s="87"/>
      <c r="D5" s="78">
        <v>2</v>
      </c>
      <c r="E5" s="49"/>
      <c r="F5" s="63">
        <f>IF(D5&lt;2,"-",IF(D5&lt;4,2600+I16,G35*D5+200+I16))</f>
        <v>2600</v>
      </c>
      <c r="G5" s="63">
        <f>IF(D5&lt;2,"-",$H$45*(IF(D5=1,1.5,IF(D5=2,2.5,D5))))</f>
        <v>300</v>
      </c>
      <c r="H5" s="63">
        <f>IF(D5&lt;2,"-",F5+(G5*12))</f>
        <v>6200</v>
      </c>
      <c r="I5" s="82">
        <f>IF(D5&lt;2,"-",$D$45*(IF(D5=1,2,IF(D5=2,2.5,D5))))</f>
        <v>3600</v>
      </c>
      <c r="J5" s="82"/>
      <c r="L5" s="1"/>
      <c r="N5" s="7">
        <f>H5/D5/12</f>
        <v>258.3333333333333</v>
      </c>
    </row>
    <row r="6" spans="1:14" ht="17.25" customHeight="1">
      <c r="A6" s="1"/>
      <c r="B6" s="68"/>
      <c r="C6" s="68"/>
      <c r="D6" s="70"/>
      <c r="E6" s="49"/>
      <c r="F6" s="102" t="str">
        <f>IF(D5&lt;2,"ERROR: At least two (2) users are required for the minimum license","Please note that all prices exclude GST")</f>
        <v>Please note that all prices exclude GST</v>
      </c>
      <c r="G6" s="103"/>
      <c r="H6" s="103"/>
      <c r="I6" s="103"/>
      <c r="J6" s="104"/>
      <c r="L6" s="1"/>
      <c r="N6" s="7"/>
    </row>
    <row r="7" spans="1:12" ht="59.25" customHeight="1">
      <c r="A7" s="1"/>
      <c r="B7" s="101" t="s">
        <v>55</v>
      </c>
      <c r="C7" s="101"/>
      <c r="D7" s="101"/>
      <c r="E7" s="101"/>
      <c r="F7" s="101"/>
      <c r="G7" s="101"/>
      <c r="H7" s="101"/>
      <c r="I7" s="101"/>
      <c r="J7" s="101"/>
      <c r="K7" s="101"/>
      <c r="L7" s="1"/>
    </row>
    <row r="8" spans="1:12" ht="21" customHeight="1">
      <c r="A8" s="1"/>
      <c r="B8" s="87" t="s">
        <v>31</v>
      </c>
      <c r="C8" s="87"/>
      <c r="E8" s="67">
        <f>IF(D5&gt;15,"call",IF(D5&gt;10,15000,IF(D5&gt;5,10000,F5*4)))</f>
        <v>10400</v>
      </c>
      <c r="F8" s="49"/>
      <c r="G8" s="50"/>
      <c r="H8" s="67">
        <f>E8</f>
        <v>10400</v>
      </c>
      <c r="I8" s="50"/>
      <c r="J8" s="50"/>
      <c r="L8" s="1"/>
    </row>
    <row r="9" spans="1:12" ht="39" customHeight="1">
      <c r="A9" s="1"/>
      <c r="B9" s="101" t="s">
        <v>40</v>
      </c>
      <c r="C9" s="101"/>
      <c r="D9" s="101"/>
      <c r="E9" s="101"/>
      <c r="F9" s="101"/>
      <c r="G9" s="101"/>
      <c r="H9" s="101"/>
      <c r="I9" s="101"/>
      <c r="J9" s="101"/>
      <c r="K9" s="101"/>
      <c r="L9" s="1"/>
    </row>
    <row r="10" spans="1:12" ht="13.5" customHeight="1">
      <c r="A10" s="1"/>
      <c r="B10" s="74"/>
      <c r="C10" s="74"/>
      <c r="D10" s="85" t="s">
        <v>54</v>
      </c>
      <c r="E10" s="86"/>
      <c r="F10" s="74"/>
      <c r="G10" s="74"/>
      <c r="H10" s="74"/>
      <c r="I10" s="95" t="s">
        <v>53</v>
      </c>
      <c r="J10" s="95"/>
      <c r="K10" s="74"/>
      <c r="L10" s="1"/>
    </row>
    <row r="11" spans="1:12" ht="21" customHeight="1">
      <c r="A11" s="1"/>
      <c r="B11" s="87" t="s">
        <v>46</v>
      </c>
      <c r="C11" s="87"/>
      <c r="D11" s="80"/>
      <c r="E11" s="81" t="b">
        <v>0</v>
      </c>
      <c r="F11" s="75" t="s">
        <v>51</v>
      </c>
      <c r="G11" s="75"/>
      <c r="H11" s="74"/>
      <c r="I11" s="82">
        <f>IF($E$11=TRUE,750,"")</f>
      </c>
      <c r="J11" s="82"/>
      <c r="K11" s="74"/>
      <c r="L11" s="1"/>
    </row>
    <row r="12" spans="1:12" ht="9.75" customHeight="1">
      <c r="A12" s="1"/>
      <c r="B12" s="74"/>
      <c r="C12" s="74"/>
      <c r="D12" s="74"/>
      <c r="E12" s="74"/>
      <c r="F12" s="74"/>
      <c r="G12" s="74"/>
      <c r="H12" s="74"/>
      <c r="I12" s="74"/>
      <c r="J12" s="74"/>
      <c r="K12" s="74"/>
      <c r="L12" s="1"/>
    </row>
    <row r="13" spans="1:12" ht="22.5" customHeight="1">
      <c r="A13" s="1"/>
      <c r="B13" s="87" t="s">
        <v>47</v>
      </c>
      <c r="C13" s="87"/>
      <c r="D13" s="76" t="s">
        <v>52</v>
      </c>
      <c r="E13" s="79"/>
      <c r="F13" s="96" t="s">
        <v>49</v>
      </c>
      <c r="G13" s="96"/>
      <c r="H13" s="96"/>
      <c r="I13" s="82">
        <f>E13*300</f>
        <v>0</v>
      </c>
      <c r="J13" s="82"/>
      <c r="K13" s="74"/>
      <c r="L13" s="1"/>
    </row>
    <row r="14" spans="1:12" ht="9.75" customHeight="1">
      <c r="A14" s="1"/>
      <c r="B14" s="74"/>
      <c r="C14" s="74"/>
      <c r="D14" s="74"/>
      <c r="E14" s="77"/>
      <c r="F14" s="74"/>
      <c r="G14" s="74"/>
      <c r="H14" s="74"/>
      <c r="I14" s="74"/>
      <c r="J14" s="74"/>
      <c r="K14" s="74"/>
      <c r="L14" s="1"/>
    </row>
    <row r="15" spans="1:12" ht="22.5" customHeight="1">
      <c r="A15" s="1"/>
      <c r="B15" s="87" t="s">
        <v>48</v>
      </c>
      <c r="C15" s="87"/>
      <c r="D15" s="76" t="s">
        <v>52</v>
      </c>
      <c r="E15" s="79"/>
      <c r="F15" s="96" t="s">
        <v>50</v>
      </c>
      <c r="G15" s="96"/>
      <c r="H15" s="96"/>
      <c r="I15" s="82">
        <f>E15*500</f>
        <v>0</v>
      </c>
      <c r="J15" s="82"/>
      <c r="K15" s="74"/>
      <c r="L15" s="1"/>
    </row>
    <row r="16" spans="1:12" ht="24" customHeight="1">
      <c r="A16" s="1"/>
      <c r="C16" s="90" t="s">
        <v>34</v>
      </c>
      <c r="D16" s="90"/>
      <c r="E16" s="90"/>
      <c r="F16" s="90"/>
      <c r="G16" s="90"/>
      <c r="I16" s="83">
        <f>SUM(I11:J15)</f>
        <v>0</v>
      </c>
      <c r="J16" s="84"/>
      <c r="L16" s="1"/>
    </row>
    <row r="17" spans="1:12" ht="18" customHeight="1">
      <c r="A17" s="1"/>
      <c r="B17" s="9"/>
      <c r="C17" s="9"/>
      <c r="D17" s="9"/>
      <c r="E17" s="1"/>
      <c r="F17" s="10"/>
      <c r="G17" s="10"/>
      <c r="H17" s="10"/>
      <c r="I17" s="2"/>
      <c r="J17" s="2"/>
      <c r="K17" s="10"/>
      <c r="L17" s="1"/>
    </row>
    <row r="18" spans="2:12" ht="15" customHeight="1" hidden="1">
      <c r="B18" s="8"/>
      <c r="C18" s="8"/>
      <c r="F18" s="4"/>
      <c r="G18" s="4"/>
      <c r="H18" s="6"/>
      <c r="I18" s="4"/>
      <c r="J18" s="4"/>
      <c r="K18" s="6"/>
      <c r="L18" s="4"/>
    </row>
    <row r="19" spans="2:12" ht="15" customHeight="1" hidden="1">
      <c r="B19" s="8"/>
      <c r="C19" s="8"/>
      <c r="F19" s="4"/>
      <c r="G19" s="4"/>
      <c r="H19" s="6"/>
      <c r="I19" s="4"/>
      <c r="J19" s="4"/>
      <c r="K19" s="6"/>
      <c r="L19" s="4"/>
    </row>
    <row r="20" spans="2:12" ht="21" customHeight="1" hidden="1">
      <c r="B20" s="97" t="s">
        <v>24</v>
      </c>
      <c r="C20" s="97"/>
      <c r="F20" s="54">
        <f>F5*C34</f>
        <v>390</v>
      </c>
      <c r="G20" s="54">
        <f>G5*C43</f>
        <v>45</v>
      </c>
      <c r="H20" s="54">
        <f>F20+(G20*12)</f>
        <v>930</v>
      </c>
      <c r="I20" s="51"/>
      <c r="J20" s="54">
        <f>I5*C43</f>
        <v>540</v>
      </c>
      <c r="K20" s="6"/>
      <c r="L20" s="4"/>
    </row>
    <row r="21" spans="2:12" ht="15" customHeight="1" hidden="1">
      <c r="B21" s="8"/>
      <c r="C21" s="8"/>
      <c r="F21" s="4"/>
      <c r="G21" s="4"/>
      <c r="H21" s="6"/>
      <c r="I21" s="4"/>
      <c r="J21" s="4"/>
      <c r="K21" s="6"/>
      <c r="L21" s="4"/>
    </row>
    <row r="22" spans="2:12" ht="21" customHeight="1" hidden="1">
      <c r="B22" s="97" t="s">
        <v>25</v>
      </c>
      <c r="C22" s="97"/>
      <c r="E22" s="51">
        <f>E8</f>
        <v>10400</v>
      </c>
      <c r="F22" s="52"/>
      <c r="G22" s="52"/>
      <c r="H22" s="51">
        <f>H8</f>
        <v>10400</v>
      </c>
      <c r="I22" s="52"/>
      <c r="J22" s="52"/>
      <c r="K22" s="6"/>
      <c r="L22" s="4"/>
    </row>
    <row r="23" spans="2:12" ht="15" customHeight="1" hidden="1" thickBot="1">
      <c r="B23" s="8"/>
      <c r="C23" s="8"/>
      <c r="E23" s="53"/>
      <c r="F23" s="52"/>
      <c r="G23" s="52"/>
      <c r="H23" s="55"/>
      <c r="I23" s="52"/>
      <c r="J23" s="55"/>
      <c r="K23" s="6"/>
      <c r="L23" s="4"/>
    </row>
    <row r="24" spans="2:12" ht="27" customHeight="1" hidden="1" thickTop="1">
      <c r="B24" s="56" t="s">
        <v>23</v>
      </c>
      <c r="C24" s="57"/>
      <c r="D24" s="58"/>
      <c r="E24" s="59"/>
      <c r="F24" s="60"/>
      <c r="G24" s="60"/>
      <c r="H24" s="60">
        <f>H22+H20</f>
        <v>11330</v>
      </c>
      <c r="I24" s="60"/>
      <c r="J24" s="60">
        <f>J22+J20</f>
        <v>540</v>
      </c>
      <c r="K24" s="6"/>
      <c r="L24" s="4"/>
    </row>
    <row r="25" spans="2:12" ht="15" customHeight="1" hidden="1">
      <c r="B25" s="8"/>
      <c r="C25" s="8"/>
      <c r="F25" s="4"/>
      <c r="G25" s="4"/>
      <c r="H25" s="4"/>
      <c r="I25" s="4"/>
      <c r="J25" s="4"/>
      <c r="K25" s="6"/>
      <c r="L25" s="4"/>
    </row>
    <row r="26" spans="2:12" ht="15" customHeight="1" hidden="1">
      <c r="B26" s="8"/>
      <c r="C26" s="8"/>
      <c r="F26" s="4"/>
      <c r="G26" s="4"/>
      <c r="H26" s="4"/>
      <c r="I26" s="4"/>
      <c r="J26" s="4"/>
      <c r="K26" s="6"/>
      <c r="L26" s="4"/>
    </row>
    <row r="27" spans="2:3" ht="23.25" hidden="1">
      <c r="B27" s="8" t="s">
        <v>22</v>
      </c>
      <c r="C27" s="8"/>
    </row>
    <row r="28" spans="2:10" ht="30" customHeight="1" hidden="1">
      <c r="B28" s="11" t="s">
        <v>1</v>
      </c>
      <c r="C28" s="8"/>
      <c r="D28" s="100" t="s">
        <v>2</v>
      </c>
      <c r="G28" s="98" t="s">
        <v>3</v>
      </c>
      <c r="H28" s="99"/>
      <c r="J28" s="14" t="s">
        <v>4</v>
      </c>
    </row>
    <row r="29" spans="2:10" ht="12.75" hidden="1">
      <c r="B29" s="6" t="s">
        <v>5</v>
      </c>
      <c r="C29" s="15" t="s">
        <v>6</v>
      </c>
      <c r="D29" s="100"/>
      <c r="G29" s="16" t="s">
        <v>7</v>
      </c>
      <c r="H29" s="16" t="s">
        <v>8</v>
      </c>
      <c r="J29" s="17" t="s">
        <v>8</v>
      </c>
    </row>
    <row r="30" spans="2:10" ht="21" hidden="1" thickBot="1">
      <c r="B30" s="3" t="s">
        <v>39</v>
      </c>
      <c r="C30" s="18"/>
      <c r="D30" s="19">
        <v>800</v>
      </c>
      <c r="G30" s="20">
        <f>IF(D30*D5&lt;2600,2600/D5,D30)</f>
        <v>1300</v>
      </c>
      <c r="H30" s="21"/>
      <c r="J30" s="21"/>
    </row>
    <row r="31" spans="2:10" ht="20.25" hidden="1">
      <c r="B31" s="22" t="s">
        <v>9</v>
      </c>
      <c r="C31" s="18"/>
      <c r="D31" s="23">
        <v>15</v>
      </c>
      <c r="G31" s="20"/>
      <c r="H31" s="21"/>
      <c r="J31" s="21"/>
    </row>
    <row r="32" spans="2:10" ht="20.25" hidden="1">
      <c r="B32" s="11" t="s">
        <v>10</v>
      </c>
      <c r="C32" s="24"/>
      <c r="D32" s="23">
        <v>400</v>
      </c>
      <c r="G32" s="20"/>
      <c r="H32" s="21"/>
      <c r="J32" s="21"/>
    </row>
    <row r="33" spans="2:10" ht="20.25" hidden="1">
      <c r="B33" s="11" t="s">
        <v>11</v>
      </c>
      <c r="C33" s="24"/>
      <c r="D33" s="23">
        <v>10</v>
      </c>
      <c r="G33" s="20"/>
      <c r="H33" s="21"/>
      <c r="J33" s="21"/>
    </row>
    <row r="34" spans="2:10" ht="20.25" hidden="1">
      <c r="B34" s="11" t="s">
        <v>12</v>
      </c>
      <c r="C34" s="25">
        <v>0.15</v>
      </c>
      <c r="D34" s="24">
        <f>D30*C34</f>
        <v>120</v>
      </c>
      <c r="G34" s="20"/>
      <c r="H34" s="21"/>
      <c r="J34" s="21"/>
    </row>
    <row r="35" ht="12.75" hidden="1">
      <c r="G35" s="40">
        <f>SUM(G30:G34)</f>
        <v>1300</v>
      </c>
    </row>
    <row r="36" spans="2:15" ht="38.25" hidden="1">
      <c r="B36" s="3" t="s">
        <v>13</v>
      </c>
      <c r="C36" s="24"/>
      <c r="D36" s="26" t="s">
        <v>14</v>
      </c>
      <c r="H36" s="27"/>
      <c r="I36" s="28"/>
      <c r="J36" s="27"/>
      <c r="M36" s="28"/>
      <c r="N36" s="28"/>
      <c r="O36" s="28"/>
    </row>
    <row r="37" spans="2:15" ht="20.25" hidden="1">
      <c r="B37" s="11" t="s">
        <v>15</v>
      </c>
      <c r="C37" s="25">
        <v>0.22</v>
      </c>
      <c r="D37" s="23">
        <f>D32*C37</f>
        <v>88</v>
      </c>
      <c r="G37" s="20"/>
      <c r="H37" s="29">
        <f>D37/12</f>
        <v>7.333333333333333</v>
      </c>
      <c r="I37" s="30"/>
      <c r="J37" s="29">
        <f>H37</f>
        <v>7.333333333333333</v>
      </c>
      <c r="M37" s="28"/>
      <c r="N37" s="28"/>
      <c r="O37" s="28"/>
    </row>
    <row r="38" spans="2:15" ht="20.25" hidden="1">
      <c r="B38" s="11" t="s">
        <v>16</v>
      </c>
      <c r="C38" s="24"/>
      <c r="D38" s="31">
        <v>8</v>
      </c>
      <c r="G38" s="32"/>
      <c r="H38" s="29">
        <f>D38/12</f>
        <v>0.6666666666666666</v>
      </c>
      <c r="I38" s="30"/>
      <c r="J38" s="29">
        <f>H38</f>
        <v>0.6666666666666666</v>
      </c>
      <c r="M38" s="28"/>
      <c r="N38" s="28"/>
      <c r="O38" s="28"/>
    </row>
    <row r="39" spans="2:15" ht="20.25" hidden="1">
      <c r="B39" s="11" t="s">
        <v>17</v>
      </c>
      <c r="C39" s="24"/>
      <c r="D39" s="23">
        <v>340</v>
      </c>
      <c r="G39" s="20"/>
      <c r="H39" s="29">
        <f>D39/12</f>
        <v>28.333333333333332</v>
      </c>
      <c r="I39" s="30"/>
      <c r="J39" s="29">
        <f>H39</f>
        <v>28.333333333333332</v>
      </c>
      <c r="M39" s="28"/>
      <c r="N39" s="28"/>
      <c r="O39" s="28"/>
    </row>
    <row r="40" spans="2:14" ht="20.25" hidden="1">
      <c r="B40" s="11" t="s">
        <v>18</v>
      </c>
      <c r="C40" s="25">
        <v>0.22</v>
      </c>
      <c r="D40" s="33">
        <f>D39*C40</f>
        <v>74.8</v>
      </c>
      <c r="G40" s="20"/>
      <c r="H40" s="29">
        <f>D40/12</f>
        <v>6.233333333333333</v>
      </c>
      <c r="I40" s="30"/>
      <c r="J40" s="29">
        <f>H40</f>
        <v>6.233333333333333</v>
      </c>
      <c r="N40" s="28"/>
    </row>
    <row r="41" spans="2:14" ht="20.25" hidden="1">
      <c r="B41" s="11" t="s">
        <v>19</v>
      </c>
      <c r="C41" s="24"/>
      <c r="D41" s="33">
        <f>D45-(D43+D40+D39+D38+D37)</f>
        <v>713.2</v>
      </c>
      <c r="G41" s="20"/>
      <c r="H41" s="29">
        <f>D41/12</f>
        <v>59.43333333333334</v>
      </c>
      <c r="I41" s="30"/>
      <c r="J41" s="29">
        <f>H41</f>
        <v>59.43333333333334</v>
      </c>
      <c r="N41" s="28"/>
    </row>
    <row r="42" spans="7:14" ht="12.75" hidden="1">
      <c r="G42" s="20"/>
      <c r="H42" s="29"/>
      <c r="I42" s="34"/>
      <c r="J42" s="29"/>
      <c r="N42" s="28"/>
    </row>
    <row r="43" spans="2:14" ht="20.25" hidden="1">
      <c r="B43" s="11" t="s">
        <v>12</v>
      </c>
      <c r="C43" s="35">
        <f>C34</f>
        <v>0.15</v>
      </c>
      <c r="D43" s="24">
        <f>D45*C43</f>
        <v>216</v>
      </c>
      <c r="G43" s="20"/>
      <c r="H43" s="29">
        <f>D43/12</f>
        <v>18</v>
      </c>
      <c r="I43" s="30"/>
      <c r="J43" s="29">
        <f>H43</f>
        <v>18</v>
      </c>
      <c r="N43" s="28"/>
    </row>
    <row r="44" spans="7:10" ht="13.5" hidden="1" thickBot="1">
      <c r="G44" s="36"/>
      <c r="H44" s="37"/>
      <c r="J44" s="38"/>
    </row>
    <row r="45" spans="2:10" ht="20.25" hidden="1">
      <c r="B45" s="11" t="s">
        <v>20</v>
      </c>
      <c r="C45" s="11"/>
      <c r="D45" s="23">
        <v>1440</v>
      </c>
      <c r="G45" s="20">
        <f>SUM(G32:G44)</f>
        <v>1300</v>
      </c>
      <c r="H45" s="39">
        <f>SUM(H37:H44)</f>
        <v>120</v>
      </c>
      <c r="J45" s="39">
        <f>H45</f>
        <v>120</v>
      </c>
    </row>
    <row r="46" spans="2:15" ht="20.25" hidden="1">
      <c r="B46" s="11"/>
      <c r="C46" s="11"/>
      <c r="D46" s="62" t="s">
        <v>28</v>
      </c>
      <c r="G46" s="40"/>
      <c r="H46" s="40"/>
      <c r="J46" s="40"/>
      <c r="L46" s="40"/>
      <c r="M46" s="28"/>
      <c r="N46" s="28"/>
      <c r="O46" s="28"/>
    </row>
    <row r="47" spans="5:10" ht="12.75" hidden="1">
      <c r="E47" s="12" t="s">
        <v>27</v>
      </c>
      <c r="F47" s="61"/>
      <c r="G47" s="13"/>
      <c r="I47" s="41" t="s">
        <v>4</v>
      </c>
      <c r="J47" s="42"/>
    </row>
    <row r="48" spans="4:10" ht="19.5" customHeight="1" hidden="1">
      <c r="D48" s="43" t="s">
        <v>26</v>
      </c>
      <c r="E48" s="44" t="s">
        <v>7</v>
      </c>
      <c r="F48" s="44" t="s">
        <v>8</v>
      </c>
      <c r="G48" s="44" t="s">
        <v>21</v>
      </c>
      <c r="H48" s="45"/>
      <c r="I48" s="17" t="s">
        <v>8</v>
      </c>
      <c r="J48" s="46" t="s">
        <v>21</v>
      </c>
    </row>
    <row r="49" spans="4:10" ht="18" customHeight="1" hidden="1">
      <c r="D49" s="47">
        <v>1</v>
      </c>
      <c r="E49" s="5">
        <f aca="true" t="shared" si="0" ref="E49:E76">$G$35*D49</f>
        <v>1300</v>
      </c>
      <c r="F49" s="5">
        <f>$H$45*(IF(D49=1,2,IF(D49=2,2.5,D49)))</f>
        <v>240</v>
      </c>
      <c r="G49" s="5">
        <f aca="true" t="shared" si="1" ref="G49:G76">E49+(F49*12)</f>
        <v>4180</v>
      </c>
      <c r="I49" s="5">
        <f>$J$45*(IF(D49=1,2,IF(D49=2,2.5,D49)))</f>
        <v>240</v>
      </c>
      <c r="J49" s="5">
        <f aca="true" t="shared" si="2" ref="J49:J76">I49*12</f>
        <v>2880</v>
      </c>
    </row>
    <row r="50" spans="4:10" ht="18" customHeight="1" hidden="1">
      <c r="D50" s="47">
        <v>2</v>
      </c>
      <c r="E50" s="5">
        <f t="shared" si="0"/>
        <v>2600</v>
      </c>
      <c r="F50" s="5">
        <f>$H$45*(IF(D50=1,2,IF(D50=2,2.5,D50)))</f>
        <v>300</v>
      </c>
      <c r="G50" s="5">
        <f t="shared" si="1"/>
        <v>6200</v>
      </c>
      <c r="I50" s="5">
        <f aca="true" t="shared" si="3" ref="I50:I76">$J$45*(IF(D50=1,2,IF(D50=2,2.5,D50)))</f>
        <v>300</v>
      </c>
      <c r="J50" s="5">
        <f t="shared" si="2"/>
        <v>3600</v>
      </c>
    </row>
    <row r="51" spans="4:10" ht="18" customHeight="1" hidden="1">
      <c r="D51" s="47">
        <v>3</v>
      </c>
      <c r="E51" s="5">
        <f t="shared" si="0"/>
        <v>3900</v>
      </c>
      <c r="F51" s="5">
        <f aca="true" t="shared" si="4" ref="F51:F76">$H$45*D51</f>
        <v>360</v>
      </c>
      <c r="G51" s="5">
        <f t="shared" si="1"/>
        <v>8220</v>
      </c>
      <c r="I51" s="5">
        <f t="shared" si="3"/>
        <v>360</v>
      </c>
      <c r="J51" s="5">
        <f t="shared" si="2"/>
        <v>4320</v>
      </c>
    </row>
    <row r="52" spans="4:10" ht="18" customHeight="1" hidden="1">
      <c r="D52" s="47">
        <v>4</v>
      </c>
      <c r="E52" s="5">
        <f t="shared" si="0"/>
        <v>5200</v>
      </c>
      <c r="F52" s="5">
        <f t="shared" si="4"/>
        <v>480</v>
      </c>
      <c r="G52" s="5">
        <f t="shared" si="1"/>
        <v>10960</v>
      </c>
      <c r="I52" s="5">
        <f t="shared" si="3"/>
        <v>480</v>
      </c>
      <c r="J52" s="5">
        <f t="shared" si="2"/>
        <v>5760</v>
      </c>
    </row>
    <row r="53" spans="4:10" ht="18" customHeight="1" hidden="1">
      <c r="D53" s="47">
        <v>5</v>
      </c>
      <c r="E53" s="5">
        <f t="shared" si="0"/>
        <v>6500</v>
      </c>
      <c r="F53" s="5">
        <f t="shared" si="4"/>
        <v>600</v>
      </c>
      <c r="G53" s="5">
        <f t="shared" si="1"/>
        <v>13700</v>
      </c>
      <c r="I53" s="5">
        <f t="shared" si="3"/>
        <v>600</v>
      </c>
      <c r="J53" s="5">
        <f t="shared" si="2"/>
        <v>7200</v>
      </c>
    </row>
    <row r="54" spans="4:10" ht="18" customHeight="1" hidden="1">
      <c r="D54" s="47">
        <v>6</v>
      </c>
      <c r="E54" s="5">
        <f t="shared" si="0"/>
        <v>7800</v>
      </c>
      <c r="F54" s="5">
        <f t="shared" si="4"/>
        <v>720</v>
      </c>
      <c r="G54" s="5">
        <f t="shared" si="1"/>
        <v>16440</v>
      </c>
      <c r="I54" s="5">
        <f t="shared" si="3"/>
        <v>720</v>
      </c>
      <c r="J54" s="5">
        <f t="shared" si="2"/>
        <v>8640</v>
      </c>
    </row>
    <row r="55" spans="4:10" ht="18" customHeight="1" hidden="1">
      <c r="D55" s="47">
        <v>7</v>
      </c>
      <c r="E55" s="5">
        <f t="shared" si="0"/>
        <v>9100</v>
      </c>
      <c r="F55" s="5">
        <f t="shared" si="4"/>
        <v>840</v>
      </c>
      <c r="G55" s="5">
        <f t="shared" si="1"/>
        <v>19180</v>
      </c>
      <c r="I55" s="5">
        <f t="shared" si="3"/>
        <v>840</v>
      </c>
      <c r="J55" s="5">
        <f t="shared" si="2"/>
        <v>10080</v>
      </c>
    </row>
    <row r="56" spans="4:10" ht="18" customHeight="1" hidden="1">
      <c r="D56" s="47">
        <v>8</v>
      </c>
      <c r="E56" s="5">
        <f t="shared" si="0"/>
        <v>10400</v>
      </c>
      <c r="F56" s="5">
        <f t="shared" si="4"/>
        <v>960</v>
      </c>
      <c r="G56" s="5">
        <f t="shared" si="1"/>
        <v>21920</v>
      </c>
      <c r="I56" s="5">
        <f t="shared" si="3"/>
        <v>960</v>
      </c>
      <c r="J56" s="5">
        <f t="shared" si="2"/>
        <v>11520</v>
      </c>
    </row>
    <row r="57" spans="4:10" ht="18" customHeight="1" hidden="1">
      <c r="D57" s="47">
        <v>9</v>
      </c>
      <c r="E57" s="5">
        <f t="shared" si="0"/>
        <v>11700</v>
      </c>
      <c r="F57" s="5">
        <f t="shared" si="4"/>
        <v>1080</v>
      </c>
      <c r="G57" s="5">
        <f t="shared" si="1"/>
        <v>24660</v>
      </c>
      <c r="I57" s="5">
        <f t="shared" si="3"/>
        <v>1080</v>
      </c>
      <c r="J57" s="5">
        <f t="shared" si="2"/>
        <v>12960</v>
      </c>
    </row>
    <row r="58" spans="4:10" ht="18" customHeight="1" hidden="1">
      <c r="D58" s="47">
        <v>10</v>
      </c>
      <c r="E58" s="5">
        <f t="shared" si="0"/>
        <v>13000</v>
      </c>
      <c r="F58" s="5">
        <f t="shared" si="4"/>
        <v>1200</v>
      </c>
      <c r="G58" s="5">
        <f t="shared" si="1"/>
        <v>27400</v>
      </c>
      <c r="I58" s="5">
        <f t="shared" si="3"/>
        <v>1200</v>
      </c>
      <c r="J58" s="5">
        <f t="shared" si="2"/>
        <v>14400</v>
      </c>
    </row>
    <row r="59" spans="4:10" ht="18" customHeight="1" hidden="1">
      <c r="D59" s="47">
        <v>11</v>
      </c>
      <c r="E59" s="5">
        <f t="shared" si="0"/>
        <v>14300</v>
      </c>
      <c r="F59" s="5">
        <f t="shared" si="4"/>
        <v>1320</v>
      </c>
      <c r="G59" s="5">
        <f t="shared" si="1"/>
        <v>30140</v>
      </c>
      <c r="I59" s="5">
        <f t="shared" si="3"/>
        <v>1320</v>
      </c>
      <c r="J59" s="5">
        <f t="shared" si="2"/>
        <v>15840</v>
      </c>
    </row>
    <row r="60" spans="4:10" ht="18" customHeight="1" hidden="1">
      <c r="D60" s="47">
        <v>12</v>
      </c>
      <c r="E60" s="5">
        <f t="shared" si="0"/>
        <v>15600</v>
      </c>
      <c r="F60" s="5">
        <f t="shared" si="4"/>
        <v>1440</v>
      </c>
      <c r="G60" s="5">
        <f t="shared" si="1"/>
        <v>32880</v>
      </c>
      <c r="I60" s="5">
        <f t="shared" si="3"/>
        <v>1440</v>
      </c>
      <c r="J60" s="5">
        <f t="shared" si="2"/>
        <v>17280</v>
      </c>
    </row>
    <row r="61" spans="4:10" ht="18" customHeight="1" hidden="1">
      <c r="D61" s="47">
        <v>13</v>
      </c>
      <c r="E61" s="5">
        <f t="shared" si="0"/>
        <v>16900</v>
      </c>
      <c r="F61" s="5">
        <f t="shared" si="4"/>
        <v>1560</v>
      </c>
      <c r="G61" s="5">
        <f t="shared" si="1"/>
        <v>35620</v>
      </c>
      <c r="I61" s="5">
        <f t="shared" si="3"/>
        <v>1560</v>
      </c>
      <c r="J61" s="5">
        <f t="shared" si="2"/>
        <v>18720</v>
      </c>
    </row>
    <row r="62" spans="4:10" ht="18" customHeight="1" hidden="1">
      <c r="D62" s="47">
        <v>14</v>
      </c>
      <c r="E62" s="5">
        <f t="shared" si="0"/>
        <v>18200</v>
      </c>
      <c r="F62" s="5">
        <f t="shared" si="4"/>
        <v>1680</v>
      </c>
      <c r="G62" s="5">
        <f t="shared" si="1"/>
        <v>38360</v>
      </c>
      <c r="I62" s="5">
        <f t="shared" si="3"/>
        <v>1680</v>
      </c>
      <c r="J62" s="5">
        <f t="shared" si="2"/>
        <v>20160</v>
      </c>
    </row>
    <row r="63" spans="4:10" ht="18" customHeight="1" hidden="1">
      <c r="D63" s="47">
        <v>15</v>
      </c>
      <c r="E63" s="5">
        <f t="shared" si="0"/>
        <v>19500</v>
      </c>
      <c r="F63" s="5">
        <f t="shared" si="4"/>
        <v>1800</v>
      </c>
      <c r="G63" s="5">
        <f t="shared" si="1"/>
        <v>41100</v>
      </c>
      <c r="I63" s="5">
        <f t="shared" si="3"/>
        <v>1800</v>
      </c>
      <c r="J63" s="5">
        <f t="shared" si="2"/>
        <v>21600</v>
      </c>
    </row>
    <row r="64" spans="4:10" ht="18" customHeight="1" hidden="1">
      <c r="D64" s="47">
        <v>16</v>
      </c>
      <c r="E64" s="5">
        <f t="shared" si="0"/>
        <v>20800</v>
      </c>
      <c r="F64" s="5">
        <f t="shared" si="4"/>
        <v>1920</v>
      </c>
      <c r="G64" s="5">
        <f t="shared" si="1"/>
        <v>43840</v>
      </c>
      <c r="I64" s="5">
        <f t="shared" si="3"/>
        <v>1920</v>
      </c>
      <c r="J64" s="5">
        <f t="shared" si="2"/>
        <v>23040</v>
      </c>
    </row>
    <row r="65" spans="4:10" ht="18" customHeight="1" hidden="1">
      <c r="D65" s="47">
        <v>17</v>
      </c>
      <c r="E65" s="5">
        <f t="shared" si="0"/>
        <v>22100</v>
      </c>
      <c r="F65" s="5">
        <f t="shared" si="4"/>
        <v>2040</v>
      </c>
      <c r="G65" s="5">
        <f t="shared" si="1"/>
        <v>46580</v>
      </c>
      <c r="I65" s="5">
        <f t="shared" si="3"/>
        <v>2040</v>
      </c>
      <c r="J65" s="5">
        <f t="shared" si="2"/>
        <v>24480</v>
      </c>
    </row>
    <row r="66" spans="4:10" ht="18" customHeight="1" hidden="1">
      <c r="D66" s="47">
        <v>18</v>
      </c>
      <c r="E66" s="5">
        <f t="shared" si="0"/>
        <v>23400</v>
      </c>
      <c r="F66" s="5">
        <f t="shared" si="4"/>
        <v>2160</v>
      </c>
      <c r="G66" s="5">
        <f t="shared" si="1"/>
        <v>49320</v>
      </c>
      <c r="I66" s="5">
        <f t="shared" si="3"/>
        <v>2160</v>
      </c>
      <c r="J66" s="5">
        <f t="shared" si="2"/>
        <v>25920</v>
      </c>
    </row>
    <row r="67" spans="4:10" ht="18" customHeight="1" hidden="1">
      <c r="D67" s="47">
        <v>19</v>
      </c>
      <c r="E67" s="5">
        <f t="shared" si="0"/>
        <v>24700</v>
      </c>
      <c r="F67" s="5">
        <f t="shared" si="4"/>
        <v>2280</v>
      </c>
      <c r="G67" s="5">
        <f t="shared" si="1"/>
        <v>52060</v>
      </c>
      <c r="I67" s="5">
        <f t="shared" si="3"/>
        <v>2280</v>
      </c>
      <c r="J67" s="5">
        <f t="shared" si="2"/>
        <v>27360</v>
      </c>
    </row>
    <row r="68" spans="4:10" ht="18" customHeight="1" hidden="1">
      <c r="D68" s="47">
        <v>20</v>
      </c>
      <c r="E68" s="5">
        <f t="shared" si="0"/>
        <v>26000</v>
      </c>
      <c r="F68" s="5">
        <f t="shared" si="4"/>
        <v>2400</v>
      </c>
      <c r="G68" s="5">
        <f t="shared" si="1"/>
        <v>54800</v>
      </c>
      <c r="I68" s="5">
        <f t="shared" si="3"/>
        <v>2400</v>
      </c>
      <c r="J68" s="5">
        <f t="shared" si="2"/>
        <v>28800</v>
      </c>
    </row>
    <row r="69" spans="4:10" ht="18" customHeight="1" hidden="1">
      <c r="D69" s="47">
        <v>21</v>
      </c>
      <c r="E69" s="5">
        <f t="shared" si="0"/>
        <v>27300</v>
      </c>
      <c r="F69" s="5">
        <f t="shared" si="4"/>
        <v>2520</v>
      </c>
      <c r="G69" s="5">
        <f t="shared" si="1"/>
        <v>57540</v>
      </c>
      <c r="I69" s="5">
        <f t="shared" si="3"/>
        <v>2520</v>
      </c>
      <c r="J69" s="5">
        <f t="shared" si="2"/>
        <v>30240</v>
      </c>
    </row>
    <row r="70" spans="4:10" ht="18" customHeight="1" hidden="1">
      <c r="D70" s="47">
        <v>22</v>
      </c>
      <c r="E70" s="5">
        <f t="shared" si="0"/>
        <v>28600</v>
      </c>
      <c r="F70" s="5">
        <f t="shared" si="4"/>
        <v>2640</v>
      </c>
      <c r="G70" s="5">
        <f t="shared" si="1"/>
        <v>60280</v>
      </c>
      <c r="I70" s="5">
        <f t="shared" si="3"/>
        <v>2640</v>
      </c>
      <c r="J70" s="5">
        <f t="shared" si="2"/>
        <v>31680</v>
      </c>
    </row>
    <row r="71" spans="4:10" ht="18" customHeight="1" hidden="1">
      <c r="D71" s="47">
        <v>23</v>
      </c>
      <c r="E71" s="5">
        <f t="shared" si="0"/>
        <v>29900</v>
      </c>
      <c r="F71" s="5">
        <f t="shared" si="4"/>
        <v>2760</v>
      </c>
      <c r="G71" s="5">
        <f t="shared" si="1"/>
        <v>63020</v>
      </c>
      <c r="I71" s="5">
        <f t="shared" si="3"/>
        <v>2760</v>
      </c>
      <c r="J71" s="5">
        <f t="shared" si="2"/>
        <v>33120</v>
      </c>
    </row>
    <row r="72" spans="4:10" ht="18" customHeight="1" hidden="1">
      <c r="D72" s="47">
        <v>24</v>
      </c>
      <c r="E72" s="5">
        <f t="shared" si="0"/>
        <v>31200</v>
      </c>
      <c r="F72" s="5">
        <f t="shared" si="4"/>
        <v>2880</v>
      </c>
      <c r="G72" s="5">
        <f t="shared" si="1"/>
        <v>65760</v>
      </c>
      <c r="I72" s="5">
        <f t="shared" si="3"/>
        <v>2880</v>
      </c>
      <c r="J72" s="5">
        <f t="shared" si="2"/>
        <v>34560</v>
      </c>
    </row>
    <row r="73" spans="4:10" ht="18" customHeight="1" hidden="1">
      <c r="D73" s="47">
        <v>25</v>
      </c>
      <c r="E73" s="5">
        <f t="shared" si="0"/>
        <v>32500</v>
      </c>
      <c r="F73" s="5">
        <f t="shared" si="4"/>
        <v>3000</v>
      </c>
      <c r="G73" s="5">
        <f t="shared" si="1"/>
        <v>68500</v>
      </c>
      <c r="I73" s="5">
        <f t="shared" si="3"/>
        <v>3000</v>
      </c>
      <c r="J73" s="5">
        <f t="shared" si="2"/>
        <v>36000</v>
      </c>
    </row>
    <row r="74" spans="4:10" ht="18" customHeight="1" hidden="1">
      <c r="D74" s="47">
        <v>26</v>
      </c>
      <c r="E74" s="5">
        <f t="shared" si="0"/>
        <v>33800</v>
      </c>
      <c r="F74" s="5">
        <f t="shared" si="4"/>
        <v>3120</v>
      </c>
      <c r="G74" s="5">
        <f t="shared" si="1"/>
        <v>71240</v>
      </c>
      <c r="I74" s="5">
        <f t="shared" si="3"/>
        <v>3120</v>
      </c>
      <c r="J74" s="5">
        <f t="shared" si="2"/>
        <v>37440</v>
      </c>
    </row>
    <row r="75" spans="4:10" ht="18" customHeight="1" hidden="1">
      <c r="D75" s="47">
        <v>41</v>
      </c>
      <c r="E75" s="5">
        <f t="shared" si="0"/>
        <v>53300</v>
      </c>
      <c r="F75" s="5">
        <f t="shared" si="4"/>
        <v>4920</v>
      </c>
      <c r="G75" s="5">
        <f t="shared" si="1"/>
        <v>112340</v>
      </c>
      <c r="I75" s="5">
        <f t="shared" si="3"/>
        <v>4920</v>
      </c>
      <c r="J75" s="5">
        <f t="shared" si="2"/>
        <v>59040</v>
      </c>
    </row>
    <row r="76" spans="4:10" ht="18" customHeight="1" hidden="1">
      <c r="D76" s="47">
        <v>61</v>
      </c>
      <c r="E76" s="5">
        <f t="shared" si="0"/>
        <v>79300</v>
      </c>
      <c r="F76" s="5">
        <f t="shared" si="4"/>
        <v>7320</v>
      </c>
      <c r="G76" s="5">
        <f t="shared" si="1"/>
        <v>167140</v>
      </c>
      <c r="I76" s="5">
        <f t="shared" si="3"/>
        <v>7320</v>
      </c>
      <c r="J76" s="5">
        <f t="shared" si="2"/>
        <v>87840</v>
      </c>
    </row>
    <row r="77" ht="12.75" hidden="1"/>
  </sheetData>
  <sheetProtection password="DF20" sheet="1" objects="1" scenarios="1"/>
  <mergeCells count="25">
    <mergeCell ref="B22:C22"/>
    <mergeCell ref="G28:H28"/>
    <mergeCell ref="D28:D29"/>
    <mergeCell ref="B5:C5"/>
    <mergeCell ref="B20:C20"/>
    <mergeCell ref="B7:K7"/>
    <mergeCell ref="B9:K9"/>
    <mergeCell ref="F6:J6"/>
    <mergeCell ref="I4:J4"/>
    <mergeCell ref="I5:J5"/>
    <mergeCell ref="C16:G16"/>
    <mergeCell ref="B1:K1"/>
    <mergeCell ref="B8:C8"/>
    <mergeCell ref="H2:J2"/>
    <mergeCell ref="B13:C13"/>
    <mergeCell ref="B15:C15"/>
    <mergeCell ref="I10:J10"/>
    <mergeCell ref="F13:H13"/>
    <mergeCell ref="I11:J11"/>
    <mergeCell ref="I13:J13"/>
    <mergeCell ref="I15:J15"/>
    <mergeCell ref="I16:J16"/>
    <mergeCell ref="D10:E10"/>
    <mergeCell ref="B11:C11"/>
    <mergeCell ref="F15:H15"/>
  </mergeCells>
  <conditionalFormatting sqref="F6:J6">
    <cfRule type="expression" priority="1" dxfId="0" stopIfTrue="1">
      <formula>$D$5&lt;2</formula>
    </cfRule>
  </conditionalFormatting>
  <hyperlinks>
    <hyperlink ref="C16:G16" r:id="rId1" display="Click here to see a Directory of Licensed AMS Associates"/>
  </hyperlinks>
  <printOptions horizontalCentered="1"/>
  <pageMargins left="0.7480314960629921" right="0.7480314960629921" top="0.5118110236220472" bottom="0.5511811023622047" header="0.5118110236220472" footer="0.49"/>
  <pageSetup fitToHeight="1" fitToWidth="1" horizontalDpi="300" verticalDpi="300" orientation="portrait" paperSize="9" scale="54" r:id="rId4"/>
  <headerFooter alignWithMargins="0">
    <oddFooter>&amp;L&amp;BBAN  Confidential&amp;B&amp;C&amp;D&amp;RPage &amp;P</oddFoot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BP</dc:creator>
  <cp:keywords/>
  <dc:description/>
  <cp:lastModifiedBy>rburley</cp:lastModifiedBy>
  <cp:lastPrinted>2005-01-06T11:46:12Z</cp:lastPrinted>
  <dcterms:created xsi:type="dcterms:W3CDTF">2005-01-06T11:35:51Z</dcterms:created>
  <dcterms:modified xsi:type="dcterms:W3CDTF">2009-03-25T04:06:25Z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